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mea-nas-04\User Backup\patrick.voorma\Desktop\Current Working Documents\"/>
    </mc:Choice>
  </mc:AlternateContent>
  <bookViews>
    <workbookView xWindow="0" yWindow="0" windowWidth="21540" windowHeight="10560" activeTab="1"/>
  </bookViews>
  <sheets>
    <sheet name="Sales Offer" sheetId="1" r:id="rId1"/>
    <sheet name="Pricing" sheetId="3" r:id="rId2"/>
    <sheet name="Data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4" l="1"/>
  <c r="F22" i="4" s="1"/>
  <c r="J3" i="3"/>
  <c r="I3" i="3"/>
  <c r="H3" i="3"/>
  <c r="C19" i="4" l="1"/>
  <c r="F9" i="4"/>
  <c r="C9" i="4"/>
  <c r="F13" i="4"/>
  <c r="D3" i="3" s="1"/>
  <c r="C9" i="3" s="1"/>
  <c r="F19" i="4"/>
  <c r="C13" i="4"/>
  <c r="C22" i="4"/>
  <c r="C18" i="4"/>
  <c r="C12" i="4"/>
  <c r="F10" i="4"/>
  <c r="F14" i="4"/>
  <c r="F20" i="4"/>
  <c r="C21" i="4"/>
  <c r="C17" i="4"/>
  <c r="C11" i="4"/>
  <c r="F11" i="4"/>
  <c r="F17" i="4"/>
  <c r="F21" i="4"/>
  <c r="C20" i="4"/>
  <c r="C14" i="4"/>
  <c r="C10" i="4"/>
  <c r="F12" i="4"/>
  <c r="F18" i="4"/>
  <c r="I20" i="1"/>
  <c r="I21" i="1" s="1"/>
  <c r="H20" i="1"/>
  <c r="H21" i="1" s="1"/>
  <c r="G20" i="1"/>
  <c r="G21" i="1" s="1"/>
  <c r="F20" i="1"/>
  <c r="F21" i="1" s="1"/>
  <c r="E20" i="1"/>
  <c r="E21" i="1" s="1"/>
  <c r="D20" i="1"/>
  <c r="D21" i="1" s="1"/>
  <c r="C20" i="1"/>
  <c r="C21" i="1" s="1"/>
  <c r="F10" i="1"/>
  <c r="I9" i="1"/>
  <c r="I10" i="1" s="1"/>
  <c r="H9" i="1"/>
  <c r="H10" i="1" s="1"/>
  <c r="G9" i="1"/>
  <c r="G10" i="1" s="1"/>
  <c r="F9" i="1"/>
  <c r="E9" i="1"/>
  <c r="E10" i="1" s="1"/>
  <c r="D9" i="1"/>
  <c r="D10" i="1" s="1"/>
  <c r="C9" i="1"/>
  <c r="C10" i="1" s="1"/>
  <c r="D9" i="3" l="1"/>
  <c r="A9" i="3"/>
  <c r="C14" i="3" s="1"/>
  <c r="B9" i="3"/>
  <c r="B14" i="3"/>
  <c r="D14" i="3" l="1"/>
</calcChain>
</file>

<file path=xl/comments1.xml><?xml version="1.0" encoding="utf-8"?>
<comments xmlns="http://schemas.openxmlformats.org/spreadsheetml/2006/main">
  <authors>
    <author>Patrick Voorma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How much do you pay the instructor?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 xml:space="preserve">How much will you charge for the course?
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Number of students attending the course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<sst xmlns="http://schemas.openxmlformats.org/spreadsheetml/2006/main" count="134" uniqueCount="49">
  <si>
    <t>OPTION 1 - NITROX PACK</t>
  </si>
  <si>
    <t>10 X Nitrox manuals</t>
  </si>
  <si>
    <t>Product No.</t>
  </si>
  <si>
    <t>10 x PIC</t>
  </si>
  <si>
    <t>1 x Nitrox Poster</t>
  </si>
  <si>
    <t>10020CPU</t>
  </si>
  <si>
    <t>MEMBER</t>
  </si>
  <si>
    <t>Level 1</t>
  </si>
  <si>
    <t>Level 2</t>
  </si>
  <si>
    <t>Level 3</t>
  </si>
  <si>
    <t>Level 4</t>
  </si>
  <si>
    <t>Level 5</t>
  </si>
  <si>
    <t>-</t>
  </si>
  <si>
    <t>OPTION 2 - NITROX PACK</t>
  </si>
  <si>
    <t>5 X Nitrox manuals</t>
  </si>
  <si>
    <t>5 x PIC</t>
  </si>
  <si>
    <t>10020CP</t>
  </si>
  <si>
    <t>Total Price - Centre less 5 %</t>
  </si>
  <si>
    <t>Total Price- 5 Star less 10%</t>
  </si>
  <si>
    <t>MATERIALS</t>
  </si>
  <si>
    <t>RR</t>
  </si>
  <si>
    <t>1 x Nitrox Stickers</t>
  </si>
  <si>
    <t>10 x Nitrox Content Stickers</t>
  </si>
  <si>
    <t>2 x Nitrox Stickers</t>
  </si>
  <si>
    <t>5 x Nitrox Content Stickers</t>
  </si>
  <si>
    <t>Dive Centre</t>
  </si>
  <si>
    <t>5 Star Centre</t>
  </si>
  <si>
    <t>DIVE CENTRE</t>
  </si>
  <si>
    <t>5 STAR CENTRE</t>
  </si>
  <si>
    <t>data</t>
  </si>
  <si>
    <t>OPTION 1</t>
  </si>
  <si>
    <t>OPTION 2</t>
  </si>
  <si>
    <t>CHOOSE MEMBER LEVEL</t>
  </si>
  <si>
    <t>CHOOSE MEMBER TYPE</t>
  </si>
  <si>
    <t>CHOOSE MATERIAL OPTION</t>
  </si>
  <si>
    <t>INSTRUCTOR FEE</t>
  </si>
  <si>
    <t>COURSE FEE</t>
  </si>
  <si>
    <t>Option 1</t>
  </si>
  <si>
    <t>Option 2</t>
  </si>
  <si>
    <t>NUMBER OF STUDENTS</t>
  </si>
  <si>
    <t>NETT PROFIT</t>
  </si>
  <si>
    <t>INCREASE COURSE FEE BY 2%</t>
  </si>
  <si>
    <t>INCREASE COURSE FEE BY 5%</t>
  </si>
  <si>
    <t>COURSE FEE INCREASE 2 %</t>
  </si>
  <si>
    <t>COURSE FEE INCREASE 5%</t>
  </si>
  <si>
    <t>COURSE FEE INCREASE 10%</t>
  </si>
  <si>
    <t>INCREASE COURSE FEE BY 10%</t>
  </si>
  <si>
    <t>CURRENT COURSE FEE</t>
  </si>
  <si>
    <t>PROFIT PERCENTAGE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</si>
</sst>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2" fillId="2" borderId="0" xfId="0" applyFont="1" applyFill="1"/>
    <xf numFmtId="164" fontId="3" fillId="0" borderId="0" xfId="0" applyNumberFormat="1" applyFont="1" applyFill="1" applyAlignment="1" applyProtection="1">
      <alignment horizontal="center" vertical="center"/>
      <protection hidden="1"/>
    </xf>
    <xf numFmtId="164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0" fontId="2" fillId="4" borderId="0" xfId="0" applyFont="1" applyFill="1"/>
    <xf numFmtId="0" fontId="2" fillId="0" borderId="0" xfId="0" applyFont="1" applyFill="1"/>
    <xf numFmtId="0" fontId="0" fillId="0" borderId="0" xfId="0" applyFill="1"/>
    <xf numFmtId="0" fontId="2" fillId="5" borderId="0" xfId="0" applyFont="1" applyFill="1"/>
    <xf numFmtId="164" fontId="2" fillId="5" borderId="0" xfId="0" applyNumberFormat="1" applyFont="1" applyFill="1"/>
    <xf numFmtId="0" fontId="2" fillId="6" borderId="0" xfId="0" applyFont="1" applyFill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6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8"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  <dxf>
      <fill>
        <patternFill>
          <bgColor theme="3" tint="0.59996337778862885"/>
        </patternFill>
      </fill>
      <border>
        <bottom style="thin">
          <color indexed="55"/>
        </bottom>
      </border>
    </dxf>
    <dxf>
      <border>
        <bottom style="thin">
          <color indexed="55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U28"/>
  <sheetViews>
    <sheetView workbookViewId="0">
      <selection activeCell="A18" sqref="A18:XFD18"/>
    </sheetView>
  </sheetViews>
  <sheetFormatPr defaultRowHeight="15" x14ac:dyDescent="0.25"/>
  <cols>
    <col min="1" max="1" width="46.28515625" customWidth="1"/>
    <col min="2" max="2" width="16.28515625" customWidth="1"/>
    <col min="3" max="3" width="11.85546875" customWidth="1"/>
    <col min="4" max="4" width="11.5703125" customWidth="1"/>
    <col min="5" max="5" width="11.42578125" customWidth="1"/>
    <col min="6" max="6" width="10" customWidth="1"/>
    <col min="7" max="7" width="11" customWidth="1"/>
    <col min="8" max="8" width="11.85546875" customWidth="1"/>
    <col min="10" max="151" width="9.140625" style="10"/>
  </cols>
  <sheetData>
    <row r="2" spans="1:151" s="3" customFormat="1" x14ac:dyDescent="0.25">
      <c r="A2" s="3" t="s">
        <v>0</v>
      </c>
      <c r="B2" s="3" t="s">
        <v>2</v>
      </c>
      <c r="C2" s="3" t="s">
        <v>20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</row>
    <row r="4" spans="1:151" x14ac:dyDescent="0.25">
      <c r="A4" t="s">
        <v>1</v>
      </c>
      <c r="B4" s="1">
        <v>70470</v>
      </c>
      <c r="C4" s="4">
        <v>28.38</v>
      </c>
      <c r="D4" s="4">
        <v>23.650000000000002</v>
      </c>
      <c r="E4" s="4">
        <v>20.110000000000003</v>
      </c>
      <c r="F4" s="4">
        <v>17.740000000000002</v>
      </c>
      <c r="G4" s="4">
        <v>17.03</v>
      </c>
      <c r="H4" s="4">
        <v>16.32</v>
      </c>
      <c r="I4" s="4">
        <v>15.85</v>
      </c>
    </row>
    <row r="5" spans="1:151" x14ac:dyDescent="0.25">
      <c r="A5" t="s">
        <v>3</v>
      </c>
      <c r="B5" s="1" t="s">
        <v>5</v>
      </c>
      <c r="C5" s="4">
        <v>40.700000000000003</v>
      </c>
      <c r="D5" s="4">
        <v>15.5</v>
      </c>
      <c r="E5" s="4">
        <v>15.5</v>
      </c>
      <c r="F5" s="4">
        <v>15.5</v>
      </c>
      <c r="G5" s="4">
        <v>12.5</v>
      </c>
      <c r="H5" s="4">
        <v>12.5</v>
      </c>
      <c r="I5" s="4">
        <v>12.5</v>
      </c>
    </row>
    <row r="6" spans="1:151" x14ac:dyDescent="0.25">
      <c r="A6" t="s">
        <v>23</v>
      </c>
      <c r="B6" s="1">
        <v>80067</v>
      </c>
      <c r="C6" t="s">
        <v>12</v>
      </c>
      <c r="D6" t="s">
        <v>12</v>
      </c>
      <c r="E6" t="s">
        <v>12</v>
      </c>
      <c r="F6" t="s">
        <v>12</v>
      </c>
      <c r="G6" t="s">
        <v>12</v>
      </c>
      <c r="H6" t="s">
        <v>12</v>
      </c>
      <c r="I6" t="s">
        <v>12</v>
      </c>
    </row>
    <row r="7" spans="1:151" hidden="1" x14ac:dyDescent="0.25">
      <c r="A7" t="s">
        <v>4</v>
      </c>
      <c r="B7" s="1">
        <v>60181</v>
      </c>
      <c r="C7" t="s">
        <v>12</v>
      </c>
      <c r="D7" t="s">
        <v>12</v>
      </c>
      <c r="E7" t="s">
        <v>12</v>
      </c>
      <c r="F7" t="s">
        <v>12</v>
      </c>
      <c r="G7" t="s">
        <v>12</v>
      </c>
      <c r="H7" t="s">
        <v>12</v>
      </c>
      <c r="I7" t="s">
        <v>12</v>
      </c>
    </row>
    <row r="8" spans="1:151" x14ac:dyDescent="0.25">
      <c r="A8" t="s">
        <v>22</v>
      </c>
      <c r="B8" s="1">
        <v>50101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</row>
    <row r="9" spans="1:151" s="6" customFormat="1" x14ac:dyDescent="0.25">
      <c r="A9" s="6" t="s">
        <v>17</v>
      </c>
      <c r="C9" s="7">
        <f>(C4+C5)*10</f>
        <v>690.8</v>
      </c>
      <c r="D9" s="7">
        <f t="shared" ref="D9:I9" si="0">(D4+D5)*10</f>
        <v>391.50000000000006</v>
      </c>
      <c r="E9" s="7">
        <f t="shared" si="0"/>
        <v>356.1</v>
      </c>
      <c r="F9" s="7">
        <f t="shared" si="0"/>
        <v>332.40000000000003</v>
      </c>
      <c r="G9" s="7">
        <f t="shared" si="0"/>
        <v>295.3</v>
      </c>
      <c r="H9" s="7">
        <f t="shared" si="0"/>
        <v>288.2</v>
      </c>
      <c r="I9" s="7">
        <f t="shared" si="0"/>
        <v>283.5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</row>
    <row r="10" spans="1:151" s="8" customFormat="1" x14ac:dyDescent="0.25">
      <c r="A10" s="11" t="s">
        <v>18</v>
      </c>
      <c r="B10" s="11"/>
      <c r="C10" s="12">
        <f>C9/1.1</f>
        <v>627.99999999999989</v>
      </c>
      <c r="D10" s="12">
        <f t="shared" ref="D10:I10" si="1">D9/1.1</f>
        <v>355.90909090909093</v>
      </c>
      <c r="E10" s="12">
        <f t="shared" si="1"/>
        <v>323.72727272727275</v>
      </c>
      <c r="F10" s="12">
        <f t="shared" si="1"/>
        <v>302.18181818181819</v>
      </c>
      <c r="G10" s="12">
        <f t="shared" si="1"/>
        <v>268.45454545454544</v>
      </c>
      <c r="H10" s="12">
        <f t="shared" si="1"/>
        <v>261.99999999999994</v>
      </c>
      <c r="I10" s="12">
        <f t="shared" si="1"/>
        <v>257.72727272727269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</row>
    <row r="13" spans="1:151" x14ac:dyDescent="0.25">
      <c r="A13" s="3" t="s">
        <v>13</v>
      </c>
      <c r="B13" s="3" t="s">
        <v>2</v>
      </c>
      <c r="C13" s="2" t="s">
        <v>20</v>
      </c>
      <c r="D13" s="3" t="s">
        <v>6</v>
      </c>
      <c r="E13" s="3" t="s">
        <v>7</v>
      </c>
      <c r="F13" s="3" t="s">
        <v>8</v>
      </c>
      <c r="G13" s="3" t="s">
        <v>9</v>
      </c>
      <c r="H13" s="3" t="s">
        <v>10</v>
      </c>
      <c r="I13" s="3" t="s">
        <v>11</v>
      </c>
      <c r="J13" s="13"/>
    </row>
    <row r="15" spans="1:151" x14ac:dyDescent="0.25">
      <c r="A15" t="s">
        <v>14</v>
      </c>
      <c r="B15" s="1">
        <v>70470</v>
      </c>
      <c r="C15" s="4">
        <v>28.38</v>
      </c>
      <c r="D15" s="4">
        <v>23.650000000000002</v>
      </c>
      <c r="E15" s="4">
        <v>20.110000000000003</v>
      </c>
      <c r="F15" s="4">
        <v>17.740000000000002</v>
      </c>
      <c r="G15" s="4">
        <v>17.03</v>
      </c>
      <c r="H15" s="4">
        <v>16.32</v>
      </c>
      <c r="I15" s="4">
        <v>15.85</v>
      </c>
    </row>
    <row r="16" spans="1:151" x14ac:dyDescent="0.25">
      <c r="A16" t="s">
        <v>15</v>
      </c>
      <c r="B16" s="1" t="s">
        <v>16</v>
      </c>
      <c r="C16" s="4">
        <v>40.700000000000003</v>
      </c>
      <c r="D16" s="4">
        <v>17.600000000000001</v>
      </c>
      <c r="E16" s="4">
        <v>17.600000000000001</v>
      </c>
      <c r="F16" s="4">
        <v>17.600000000000001</v>
      </c>
      <c r="G16" s="4">
        <v>14.6</v>
      </c>
      <c r="H16" s="4">
        <v>14.6</v>
      </c>
      <c r="I16" s="4">
        <v>14.6</v>
      </c>
    </row>
    <row r="17" spans="1:9" x14ac:dyDescent="0.25">
      <c r="A17" t="s">
        <v>21</v>
      </c>
      <c r="B17" s="1">
        <v>80067</v>
      </c>
      <c r="C17" t="s">
        <v>12</v>
      </c>
      <c r="D17" t="s">
        <v>12</v>
      </c>
      <c r="E17" t="s">
        <v>12</v>
      </c>
      <c r="F17" t="s">
        <v>12</v>
      </c>
      <c r="G17" t="s">
        <v>12</v>
      </c>
      <c r="H17" t="s">
        <v>12</v>
      </c>
      <c r="I17" t="s">
        <v>12</v>
      </c>
    </row>
    <row r="18" spans="1:9" hidden="1" x14ac:dyDescent="0.25">
      <c r="A18" t="s">
        <v>4</v>
      </c>
      <c r="B18" s="1">
        <v>60181</v>
      </c>
      <c r="C18" t="s">
        <v>12</v>
      </c>
      <c r="D18" t="s">
        <v>12</v>
      </c>
      <c r="E18" t="s">
        <v>12</v>
      </c>
      <c r="F18" t="s">
        <v>12</v>
      </c>
      <c r="G18" t="s">
        <v>12</v>
      </c>
      <c r="H18" t="s">
        <v>12</v>
      </c>
      <c r="I18" t="s">
        <v>12</v>
      </c>
    </row>
    <row r="19" spans="1:9" x14ac:dyDescent="0.25">
      <c r="A19" t="s">
        <v>24</v>
      </c>
      <c r="B19" s="1">
        <v>50101</v>
      </c>
      <c r="C19" t="s">
        <v>12</v>
      </c>
      <c r="D19" t="s">
        <v>12</v>
      </c>
      <c r="E19" t="s">
        <v>12</v>
      </c>
      <c r="F19" t="s">
        <v>12</v>
      </c>
      <c r="G19" t="s">
        <v>12</v>
      </c>
      <c r="H19" t="s">
        <v>12</v>
      </c>
      <c r="I19" t="s">
        <v>12</v>
      </c>
    </row>
    <row r="20" spans="1:9" x14ac:dyDescent="0.25">
      <c r="A20" s="6" t="s">
        <v>17</v>
      </c>
      <c r="B20" s="6"/>
      <c r="C20" s="7">
        <f>(C15+C16)*10</f>
        <v>690.8</v>
      </c>
      <c r="D20" s="7">
        <f t="shared" ref="D20:I20" si="2">(D15+D16)*10</f>
        <v>412.5</v>
      </c>
      <c r="E20" s="7">
        <f t="shared" si="2"/>
        <v>377.10000000000008</v>
      </c>
      <c r="F20" s="7">
        <f t="shared" si="2"/>
        <v>353.40000000000003</v>
      </c>
      <c r="G20" s="7">
        <f t="shared" si="2"/>
        <v>316.3</v>
      </c>
      <c r="H20" s="7">
        <f t="shared" si="2"/>
        <v>309.20000000000005</v>
      </c>
      <c r="I20" s="7">
        <f t="shared" si="2"/>
        <v>304.5</v>
      </c>
    </row>
    <row r="21" spans="1:9" x14ac:dyDescent="0.25">
      <c r="A21" s="11" t="s">
        <v>18</v>
      </c>
      <c r="B21" s="11"/>
      <c r="C21" s="12">
        <f>C20/1.1</f>
        <v>627.99999999999989</v>
      </c>
      <c r="D21" s="12">
        <f t="shared" ref="D21" si="3">D20/1.1</f>
        <v>374.99999999999994</v>
      </c>
      <c r="E21" s="12">
        <f t="shared" ref="E21" si="4">E20/1.1</f>
        <v>342.81818181818187</v>
      </c>
      <c r="F21" s="12">
        <f t="shared" ref="F21" si="5">F20/1.1</f>
        <v>321.27272727272725</v>
      </c>
      <c r="G21" s="12">
        <f t="shared" ref="G21" si="6">G20/1.1</f>
        <v>287.54545454545456</v>
      </c>
      <c r="H21" s="12">
        <f t="shared" ref="H21" si="7">H20/1.1</f>
        <v>281.09090909090912</v>
      </c>
      <c r="I21" s="12">
        <f t="shared" ref="I21" si="8">I20/1.1</f>
        <v>276.81818181818181</v>
      </c>
    </row>
    <row r="24" spans="1:9" x14ac:dyDescent="0.25">
      <c r="A24" t="s">
        <v>27</v>
      </c>
    </row>
    <row r="25" spans="1:9" x14ac:dyDescent="0.25">
      <c r="A25" t="s">
        <v>28</v>
      </c>
    </row>
    <row r="27" spans="1:9" x14ac:dyDescent="0.25">
      <c r="A27" t="s">
        <v>30</v>
      </c>
    </row>
    <row r="28" spans="1:9" x14ac:dyDescent="0.25">
      <c r="A28" t="s">
        <v>31</v>
      </c>
    </row>
  </sheetData>
  <conditionalFormatting sqref="C4 G4 I4 E4">
    <cfRule type="expression" dxfId="17" priority="13" stopIfTrue="1">
      <formula>$B4&lt;&gt;""</formula>
    </cfRule>
  </conditionalFormatting>
  <conditionalFormatting sqref="D4 H4 F4">
    <cfRule type="expression" dxfId="16" priority="12" stopIfTrue="1">
      <formula>B4&lt;&gt;""</formula>
    </cfRule>
  </conditionalFormatting>
  <conditionalFormatting sqref="I5 E5 G5">
    <cfRule type="expression" dxfId="15" priority="11" stopIfTrue="1">
      <formula>$B5&lt;&gt;""</formula>
    </cfRule>
  </conditionalFormatting>
  <conditionalFormatting sqref="F5 H5 D5">
    <cfRule type="expression" dxfId="14" priority="10" stopIfTrue="1">
      <formula>B5&lt;&gt;""</formula>
    </cfRule>
  </conditionalFormatting>
  <conditionalFormatting sqref="C5">
    <cfRule type="expression" dxfId="13" priority="9" stopIfTrue="1">
      <formula>$B5&lt;&gt;""</formula>
    </cfRule>
  </conditionalFormatting>
  <conditionalFormatting sqref="C15 G15 I15 E15">
    <cfRule type="expression" dxfId="12" priority="8" stopIfTrue="1">
      <formula>$B15&lt;&gt;""</formula>
    </cfRule>
  </conditionalFormatting>
  <conditionalFormatting sqref="D15 H15 F15">
    <cfRule type="expression" dxfId="11" priority="7" stopIfTrue="1">
      <formula>B15&lt;&gt;""</formula>
    </cfRule>
  </conditionalFormatting>
  <conditionalFormatting sqref="I16 E16 G16">
    <cfRule type="expression" dxfId="10" priority="3" stopIfTrue="1">
      <formula>$B16&lt;&gt;""</formula>
    </cfRule>
  </conditionalFormatting>
  <conditionalFormatting sqref="F16 H16 D16">
    <cfRule type="expression" dxfId="9" priority="2" stopIfTrue="1">
      <formula>B16&lt;&gt;""</formula>
    </cfRule>
  </conditionalFormatting>
  <conditionalFormatting sqref="C16">
    <cfRule type="expression" dxfId="8" priority="1" stopIfTrue="1">
      <formula>$B16&lt;&gt;""</formula>
    </cfRule>
  </conditionalFormatting>
  <dataValidations count="1">
    <dataValidation type="list" allowBlank="1" showInputMessage="1" showErrorMessage="1" sqref="L2">
      <formula1>$D$2:$I$2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5"/>
  <sheetViews>
    <sheetView tabSelected="1" zoomScale="85" zoomScaleNormal="85" workbookViewId="0">
      <selection activeCell="K2" sqref="K2"/>
    </sheetView>
  </sheetViews>
  <sheetFormatPr defaultRowHeight="15" x14ac:dyDescent="0.25"/>
  <cols>
    <col min="1" max="1" width="15.85546875" customWidth="1"/>
    <col min="2" max="2" width="17.28515625" customWidth="1"/>
    <col min="3" max="3" width="18.42578125" customWidth="1"/>
    <col min="4" max="4" width="18" customWidth="1"/>
    <col min="5" max="5" width="13.42578125" customWidth="1"/>
    <col min="6" max="6" width="8.42578125" customWidth="1"/>
    <col min="7" max="7" width="15.140625" customWidth="1"/>
    <col min="8" max="8" width="14.28515625" customWidth="1"/>
    <col min="9" max="9" width="14.7109375" customWidth="1"/>
    <col min="10" max="10" width="14.85546875" customWidth="1"/>
  </cols>
  <sheetData>
    <row r="1" spans="1:10" x14ac:dyDescent="0.25">
      <c r="A1" s="24" t="s">
        <v>32</v>
      </c>
      <c r="B1" s="24" t="s">
        <v>33</v>
      </c>
      <c r="C1" s="24" t="s">
        <v>34</v>
      </c>
      <c r="D1" s="24" t="s">
        <v>19</v>
      </c>
      <c r="E1" s="24" t="s">
        <v>35</v>
      </c>
      <c r="F1" s="24" t="s">
        <v>36</v>
      </c>
      <c r="G1" s="24" t="s">
        <v>39</v>
      </c>
      <c r="H1" s="24" t="s">
        <v>43</v>
      </c>
      <c r="I1" s="24" t="s">
        <v>44</v>
      </c>
      <c r="J1" s="24" t="s">
        <v>45</v>
      </c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17" t="s">
        <v>7</v>
      </c>
      <c r="B3" s="17" t="s">
        <v>27</v>
      </c>
      <c r="C3" s="17" t="s">
        <v>30</v>
      </c>
      <c r="D3" s="21">
        <f>SUMIFS(Data!F:F,Data!A:A,Pricing!A3,Data!D:D,Pricing!C3)</f>
        <v>33.83</v>
      </c>
      <c r="E3" s="17">
        <v>50</v>
      </c>
      <c r="F3" s="17">
        <v>100</v>
      </c>
      <c r="G3" s="17">
        <v>10</v>
      </c>
      <c r="H3" s="22">
        <f>F3*1.02</f>
        <v>102</v>
      </c>
      <c r="I3" s="22">
        <f>F3*1.05</f>
        <v>105</v>
      </c>
      <c r="J3" s="22">
        <f>F3*1.1</f>
        <v>110.00000000000001</v>
      </c>
    </row>
    <row r="6" spans="1:10" ht="18.75" x14ac:dyDescent="0.3">
      <c r="A6" s="23" t="s">
        <v>40</v>
      </c>
      <c r="B6" s="23"/>
      <c r="C6" s="23"/>
      <c r="D6" s="23"/>
    </row>
    <row r="7" spans="1:10" x14ac:dyDescent="0.25">
      <c r="A7" s="26" t="s">
        <v>47</v>
      </c>
      <c r="B7" s="26" t="s">
        <v>41</v>
      </c>
      <c r="C7" s="26" t="s">
        <v>42</v>
      </c>
      <c r="D7" s="26" t="s">
        <v>46</v>
      </c>
    </row>
    <row r="8" spans="1:10" x14ac:dyDescent="0.25">
      <c r="A8" s="26"/>
      <c r="B8" s="26"/>
      <c r="C8" s="26"/>
      <c r="D8" s="26"/>
    </row>
    <row r="9" spans="1:10" x14ac:dyDescent="0.25">
      <c r="A9" s="21">
        <f>(G3*F3)-(G3*D3)-E3</f>
        <v>611.70000000000005</v>
      </c>
      <c r="B9" s="21">
        <f>(G3*(F3*1.02)-(G3*D3)-E3)</f>
        <v>631.70000000000005</v>
      </c>
      <c r="C9" s="21">
        <f>(G3*(F3*1.05)-(G3*D3)-E3)</f>
        <v>661.7</v>
      </c>
      <c r="D9" s="21">
        <f>(G3*(F3*1.1)-(G3*D3)-E3)</f>
        <v>711.70000000000027</v>
      </c>
    </row>
    <row r="11" spans="1:10" ht="18.75" x14ac:dyDescent="0.3">
      <c r="A11" s="23" t="s">
        <v>48</v>
      </c>
      <c r="B11" s="23"/>
      <c r="C11" s="23"/>
      <c r="D11" s="23"/>
    </row>
    <row r="12" spans="1:10" x14ac:dyDescent="0.25">
      <c r="A12" s="26" t="s">
        <v>47</v>
      </c>
      <c r="B12" s="26" t="s">
        <v>41</v>
      </c>
      <c r="C12" s="26" t="s">
        <v>42</v>
      </c>
      <c r="D12" s="26" t="s">
        <v>46</v>
      </c>
    </row>
    <row r="13" spans="1:10" x14ac:dyDescent="0.25">
      <c r="A13" s="26"/>
      <c r="B13" s="26"/>
      <c r="C13" s="26"/>
      <c r="D13" s="26"/>
    </row>
    <row r="14" spans="1:10" x14ac:dyDescent="0.25">
      <c r="A14" s="17">
        <v>0</v>
      </c>
      <c r="B14" s="18">
        <f>(B9-A9)/A9</f>
        <v>3.2695765898316166E-2</v>
      </c>
      <c r="C14" s="19">
        <f>(C9-A9)/A9</f>
        <v>8.1739414745790412E-2</v>
      </c>
      <c r="D14" s="20">
        <f>(D9-A9)/A9</f>
        <v>0.16347882949158121</v>
      </c>
    </row>
    <row r="15" spans="1:10" x14ac:dyDescent="0.25">
      <c r="C15" s="16"/>
    </row>
  </sheetData>
  <mergeCells count="20">
    <mergeCell ref="J1:J2"/>
    <mergeCell ref="D7:D8"/>
    <mergeCell ref="A6:D6"/>
    <mergeCell ref="A11:D11"/>
    <mergeCell ref="A12:A13"/>
    <mergeCell ref="B12:B13"/>
    <mergeCell ref="C12:C13"/>
    <mergeCell ref="D12:D13"/>
    <mergeCell ref="G1:G2"/>
    <mergeCell ref="A7:A8"/>
    <mergeCell ref="B7:B8"/>
    <mergeCell ref="C7:C8"/>
    <mergeCell ref="H1:H2"/>
    <mergeCell ref="I1:I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'Sales Offer'!$D$2:$I$2</xm:f>
          </x14:formula1>
          <xm:sqref>A3</xm:sqref>
        </x14:dataValidation>
        <x14:dataValidation type="list" allowBlank="1" showInputMessage="1" showErrorMessage="1">
          <x14:formula1>
            <xm:f>'Sales Offer'!$A$24:$A$25</xm:f>
          </x14:formula1>
          <xm:sqref>B3</xm:sqref>
        </x14:dataValidation>
        <x14:dataValidation type="list" allowBlank="1" showInputMessage="1" showErrorMessage="1">
          <x14:formula1>
            <xm:f>'Sales Offer'!$A$27:$A$28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D9" sqref="D9:D14"/>
    </sheetView>
  </sheetViews>
  <sheetFormatPr defaultRowHeight="15" x14ac:dyDescent="0.25"/>
  <cols>
    <col min="1" max="1" width="16.85546875" bestFit="1" customWidth="1"/>
  </cols>
  <sheetData>
    <row r="1" spans="1:13" x14ac:dyDescent="0.25">
      <c r="B1" t="s">
        <v>29</v>
      </c>
    </row>
    <row r="3" spans="1:13" x14ac:dyDescent="0.25">
      <c r="A3" t="s">
        <v>37</v>
      </c>
      <c r="B3" s="9"/>
      <c r="C3" s="9"/>
      <c r="D3" s="9"/>
      <c r="E3" s="9"/>
      <c r="F3" s="9"/>
      <c r="G3" s="9"/>
    </row>
    <row r="5" spans="1:13" x14ac:dyDescent="0.25">
      <c r="B5" s="4"/>
      <c r="C5" s="4"/>
      <c r="D5" s="4"/>
      <c r="E5" s="4"/>
      <c r="F5" s="4"/>
      <c r="G5" s="4"/>
    </row>
    <row r="6" spans="1:13" x14ac:dyDescent="0.25">
      <c r="B6" s="4"/>
      <c r="C6" s="4"/>
      <c r="D6" s="4"/>
      <c r="E6" s="4"/>
      <c r="F6" s="4"/>
      <c r="G6" s="4"/>
    </row>
    <row r="7" spans="1:13" x14ac:dyDescent="0.25">
      <c r="B7" s="5"/>
      <c r="C7" s="5"/>
      <c r="D7" s="5"/>
      <c r="E7" s="5"/>
      <c r="F7" s="5"/>
      <c r="G7" s="5"/>
    </row>
    <row r="8" spans="1:13" x14ac:dyDescent="0.25">
      <c r="A8" s="14" t="s">
        <v>37</v>
      </c>
      <c r="D8" s="14" t="s">
        <v>37</v>
      </c>
    </row>
    <row r="9" spans="1:13" x14ac:dyDescent="0.25">
      <c r="A9" t="s">
        <v>6</v>
      </c>
      <c r="B9" s="5">
        <v>39.150000000000006</v>
      </c>
      <c r="C9">
        <f>ROUND(B9*(1-$A$29),2)</f>
        <v>37.19</v>
      </c>
      <c r="D9" t="s">
        <v>37</v>
      </c>
      <c r="E9" s="5">
        <v>39.150000000000006</v>
      </c>
      <c r="F9">
        <f>ROUND(E9*(1-$A$29),2)</f>
        <v>37.19</v>
      </c>
    </row>
    <row r="10" spans="1:13" x14ac:dyDescent="0.25">
      <c r="A10" t="s">
        <v>7</v>
      </c>
      <c r="B10" s="5">
        <v>35.61</v>
      </c>
      <c r="C10">
        <f t="shared" ref="C10:C22" si="0">ROUND(B10*(1-$A$29),2)</f>
        <v>33.83</v>
      </c>
      <c r="D10" t="s">
        <v>37</v>
      </c>
      <c r="E10" s="5">
        <v>35.61</v>
      </c>
      <c r="F10">
        <f t="shared" ref="F10:F22" si="1">ROUND(E10*(1-$A$29),2)</f>
        <v>33.83</v>
      </c>
    </row>
    <row r="11" spans="1:13" x14ac:dyDescent="0.25">
      <c r="A11" t="s">
        <v>8</v>
      </c>
      <c r="B11" s="5">
        <v>33.24</v>
      </c>
      <c r="C11">
        <f t="shared" si="0"/>
        <v>31.58</v>
      </c>
      <c r="D11" t="s">
        <v>37</v>
      </c>
      <c r="E11" s="5">
        <v>33.24</v>
      </c>
      <c r="F11">
        <f t="shared" si="1"/>
        <v>31.58</v>
      </c>
      <c r="H11" s="4"/>
    </row>
    <row r="12" spans="1:13" x14ac:dyDescent="0.25">
      <c r="A12" t="s">
        <v>9</v>
      </c>
      <c r="B12" s="5">
        <v>29.53</v>
      </c>
      <c r="C12">
        <f t="shared" si="0"/>
        <v>28.05</v>
      </c>
      <c r="D12" t="s">
        <v>37</v>
      </c>
      <c r="E12" s="5">
        <v>29.53</v>
      </c>
      <c r="F12">
        <f t="shared" si="1"/>
        <v>28.05</v>
      </c>
      <c r="H12" s="4"/>
    </row>
    <row r="13" spans="1:13" x14ac:dyDescent="0.25">
      <c r="A13" t="s">
        <v>10</v>
      </c>
      <c r="B13" s="5">
        <v>28.82</v>
      </c>
      <c r="C13">
        <f t="shared" si="0"/>
        <v>27.38</v>
      </c>
      <c r="D13" t="s">
        <v>37</v>
      </c>
      <c r="E13" s="5">
        <v>28.82</v>
      </c>
      <c r="F13">
        <f t="shared" si="1"/>
        <v>27.38</v>
      </c>
      <c r="H13" s="5"/>
      <c r="I13" s="5"/>
      <c r="J13" s="5"/>
      <c r="K13" s="5"/>
      <c r="L13" s="5"/>
      <c r="M13" s="5"/>
    </row>
    <row r="14" spans="1:13" x14ac:dyDescent="0.25">
      <c r="A14" t="s">
        <v>11</v>
      </c>
      <c r="B14" s="5">
        <v>28.35</v>
      </c>
      <c r="C14">
        <f t="shared" si="0"/>
        <v>26.93</v>
      </c>
      <c r="D14" t="s">
        <v>37</v>
      </c>
      <c r="E14" s="5">
        <v>28.35</v>
      </c>
      <c r="F14">
        <f t="shared" si="1"/>
        <v>26.93</v>
      </c>
    </row>
    <row r="16" spans="1:13" x14ac:dyDescent="0.25">
      <c r="A16" s="14" t="s">
        <v>38</v>
      </c>
    </row>
    <row r="17" spans="1:6" x14ac:dyDescent="0.25">
      <c r="A17" t="s">
        <v>6</v>
      </c>
      <c r="B17" s="5">
        <v>41.25</v>
      </c>
      <c r="C17">
        <f t="shared" si="0"/>
        <v>39.19</v>
      </c>
      <c r="D17" t="s">
        <v>38</v>
      </c>
      <c r="E17" s="5">
        <v>41.25</v>
      </c>
      <c r="F17">
        <f t="shared" si="1"/>
        <v>39.19</v>
      </c>
    </row>
    <row r="18" spans="1:6" x14ac:dyDescent="0.25">
      <c r="A18" t="s">
        <v>7</v>
      </c>
      <c r="B18" s="5">
        <v>37.71</v>
      </c>
      <c r="C18">
        <f t="shared" si="0"/>
        <v>35.82</v>
      </c>
      <c r="D18" t="s">
        <v>38</v>
      </c>
      <c r="E18" s="5">
        <v>37.71</v>
      </c>
      <c r="F18">
        <f t="shared" si="1"/>
        <v>35.82</v>
      </c>
    </row>
    <row r="19" spans="1:6" x14ac:dyDescent="0.25">
      <c r="A19" t="s">
        <v>8</v>
      </c>
      <c r="B19" s="5">
        <v>35.340000000000003</v>
      </c>
      <c r="C19">
        <f t="shared" si="0"/>
        <v>33.57</v>
      </c>
      <c r="D19" t="s">
        <v>38</v>
      </c>
      <c r="E19" s="5">
        <v>35.340000000000003</v>
      </c>
      <c r="F19">
        <f t="shared" si="1"/>
        <v>33.57</v>
      </c>
    </row>
    <row r="20" spans="1:6" x14ac:dyDescent="0.25">
      <c r="A20" t="s">
        <v>9</v>
      </c>
      <c r="B20" s="5">
        <v>31.63</v>
      </c>
      <c r="C20">
        <f t="shared" si="0"/>
        <v>30.05</v>
      </c>
      <c r="D20" t="s">
        <v>38</v>
      </c>
      <c r="E20" s="5">
        <v>31.63</v>
      </c>
      <c r="F20">
        <f t="shared" si="1"/>
        <v>30.05</v>
      </c>
    </row>
    <row r="21" spans="1:6" x14ac:dyDescent="0.25">
      <c r="A21" t="s">
        <v>10</v>
      </c>
      <c r="B21" s="5">
        <v>30.92</v>
      </c>
      <c r="C21">
        <f t="shared" si="0"/>
        <v>29.37</v>
      </c>
      <c r="D21" t="s">
        <v>38</v>
      </c>
      <c r="E21" s="5">
        <v>30.92</v>
      </c>
      <c r="F21">
        <f t="shared" si="1"/>
        <v>29.37</v>
      </c>
    </row>
    <row r="22" spans="1:6" x14ac:dyDescent="0.25">
      <c r="A22" t="s">
        <v>11</v>
      </c>
      <c r="B22" s="5">
        <v>30.45</v>
      </c>
      <c r="C22">
        <f t="shared" si="0"/>
        <v>28.93</v>
      </c>
      <c r="D22" t="s">
        <v>38</v>
      </c>
      <c r="E22" s="5">
        <v>30.45</v>
      </c>
      <c r="F22">
        <f t="shared" si="1"/>
        <v>28.93</v>
      </c>
    </row>
    <row r="24" spans="1:6" x14ac:dyDescent="0.25">
      <c r="A24" t="s">
        <v>25</v>
      </c>
      <c r="B24" s="5">
        <v>5</v>
      </c>
    </row>
    <row r="25" spans="1:6" x14ac:dyDescent="0.25">
      <c r="A25" s="15">
        <v>0.05</v>
      </c>
    </row>
    <row r="26" spans="1:6" x14ac:dyDescent="0.25">
      <c r="A26" t="s">
        <v>26</v>
      </c>
      <c r="B26" s="5">
        <v>10</v>
      </c>
    </row>
    <row r="27" spans="1:6" x14ac:dyDescent="0.25">
      <c r="A27" s="15">
        <v>0.1</v>
      </c>
    </row>
    <row r="29" spans="1:6" x14ac:dyDescent="0.25">
      <c r="A29">
        <f>VLOOKUP(Pricing!B3,Data!A24:B26,2,FALSE)/100</f>
        <v>0.05</v>
      </c>
    </row>
  </sheetData>
  <conditionalFormatting sqref="G5 C5:C6 E5:E6">
    <cfRule type="expression" dxfId="7" priority="8" stopIfTrue="1">
      <formula>$C5&lt;&gt;""</formula>
    </cfRule>
  </conditionalFormatting>
  <conditionalFormatting sqref="F5 D5 B5:B6">
    <cfRule type="expression" dxfId="6" priority="7" stopIfTrue="1">
      <formula>XFD5&lt;&gt;""</formula>
    </cfRule>
  </conditionalFormatting>
  <conditionalFormatting sqref="G6">
    <cfRule type="expression" dxfId="5" priority="6" stopIfTrue="1">
      <formula>$C6&lt;&gt;""</formula>
    </cfRule>
  </conditionalFormatting>
  <conditionalFormatting sqref="D6 F6">
    <cfRule type="expression" dxfId="4" priority="5" stopIfTrue="1">
      <formula>B6&lt;&gt;""</formula>
    </cfRule>
  </conditionalFormatting>
  <conditionalFormatting sqref="H11">
    <cfRule type="expression" dxfId="2" priority="3" stopIfTrue="1">
      <formula>F11&lt;&gt;""</formula>
    </cfRule>
  </conditionalFormatting>
  <conditionalFormatting sqref="H12">
    <cfRule type="expression" dxfId="0" priority="1" stopIfTrue="1">
      <formula>F12&lt;&gt;""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Offer</vt:lpstr>
      <vt:lpstr>Pricing</vt:lpstr>
      <vt:lpstr>Data</vt:lpstr>
    </vt:vector>
  </TitlesOfParts>
  <Company>PADI EMEA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Voorma</dc:creator>
  <cp:lastModifiedBy>Patrick Voorma</cp:lastModifiedBy>
  <dcterms:created xsi:type="dcterms:W3CDTF">2018-03-13T13:27:38Z</dcterms:created>
  <dcterms:modified xsi:type="dcterms:W3CDTF">2018-03-16T09:05:11Z</dcterms:modified>
</cp:coreProperties>
</file>